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<sst xmlns="http://schemas.openxmlformats.org/spreadsheetml/2006/main" count="48" uniqueCount="48">
  <si>
    <t xml:space="preserve">ROZPOČET MATEŘSKÉ ŠKOLY DŘEVNOVICE, PŘÍSPĚVKOVÉ ORGANIZACE</t>
  </si>
  <si>
    <t xml:space="preserve">NA ROK 2021</t>
  </si>
  <si>
    <t xml:space="preserve">Mateřská škola Dřevnovice, příspěvková organizace</t>
  </si>
  <si>
    <t xml:space="preserve">Popis</t>
  </si>
  <si>
    <t xml:space="preserve">SU</t>
  </si>
  <si>
    <t xml:space="preserve">Rok 2020 (skutečnost)</t>
  </si>
  <si>
    <t xml:space="preserve">očekávané plnění k 30.11.2020</t>
  </si>
  <si>
    <t xml:space="preserve">Rok 2021
(návrh rozpočtu)</t>
  </si>
  <si>
    <t xml:space="preserve">Rok 2020                 (úprava rozpočtu                k 30.6.2020)</t>
  </si>
  <si>
    <t xml:space="preserve">Rok 2020              (skutečnost k 30.6.2020)</t>
  </si>
  <si>
    <t xml:space="preserve">Čistící prostředky, drogerie</t>
  </si>
  <si>
    <t xml:space="preserve">Kancel. potřeby, tonery</t>
  </si>
  <si>
    <t xml:space="preserve">Režijní náklady</t>
  </si>
  <si>
    <t xml:space="preserve">Ostatní materiál, VV materiál</t>
  </si>
  <si>
    <t xml:space="preserve">Potraviny</t>
  </si>
  <si>
    <t xml:space="preserve">Učební pomůcky, hračky</t>
  </si>
  <si>
    <t xml:space="preserve">Spotřeba materiálu</t>
  </si>
  <si>
    <t xml:space="preserve">Spotřeba energií</t>
  </si>
  <si>
    <t xml:space="preserve">opravy</t>
  </si>
  <si>
    <t xml:space="preserve">cestovné</t>
  </si>
  <si>
    <t xml:space="preserve">ostatní  </t>
  </si>
  <si>
    <t xml:space="preserve">zpracování účetnictví</t>
  </si>
  <si>
    <t xml:space="preserve">telefony</t>
  </si>
  <si>
    <t xml:space="preserve">zpracování mezd</t>
  </si>
  <si>
    <t xml:space="preserve">poplatky bance</t>
  </si>
  <si>
    <t xml:space="preserve">PO a BOZP</t>
  </si>
  <si>
    <t xml:space="preserve">přeplatné</t>
  </si>
  <si>
    <t xml:space="preserve">emise, revize, atd</t>
  </si>
  <si>
    <t xml:space="preserve">poštovné</t>
  </si>
  <si>
    <t xml:space="preserve">školení, kurzy</t>
  </si>
  <si>
    <t xml:space="preserve">aktualizace software</t>
  </si>
  <si>
    <t xml:space="preserve">licence</t>
  </si>
  <si>
    <t xml:space="preserve">Služby</t>
  </si>
  <si>
    <t xml:space="preserve">51X</t>
  </si>
  <si>
    <t xml:space="preserve">Osobní náklady</t>
  </si>
  <si>
    <t xml:space="preserve">52X</t>
  </si>
  <si>
    <t xml:space="preserve">Ostatní náklady</t>
  </si>
  <si>
    <t xml:space="preserve">54X</t>
  </si>
  <si>
    <t xml:space="preserve">DDHM</t>
  </si>
  <si>
    <t xml:space="preserve">Náklady celkem</t>
  </si>
  <si>
    <t xml:space="preserve">5x</t>
  </si>
  <si>
    <t xml:space="preserve">Výnosy z činnosti</t>
  </si>
  <si>
    <t xml:space="preserve">Ostatní výnosy</t>
  </si>
  <si>
    <t xml:space="preserve">64X</t>
  </si>
  <si>
    <t xml:space="preserve">Úrok</t>
  </si>
  <si>
    <t xml:space="preserve">Dotace obec</t>
  </si>
  <si>
    <t xml:space="preserve">Výnosy celkem</t>
  </si>
  <si>
    <t xml:space="preserve">Hospodářský výsledek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</si>
</sst>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Kč-405]_-;\-* #,##0.00\ [$Kč-405]_-;_-* \-??\ [$Kč-405]_-;_-@_-"/>
    <numFmt numFmtId="166" formatCode="dd/mm/yyyy"/>
    <numFmt numFmtId="167" formatCode="#,##0"/>
    <numFmt numFmtId="168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4.59"/>
    <col collapsed="false" customWidth="true" hidden="false" outlineLevel="0" max="2" min="2" style="0" width="8.29"/>
    <col collapsed="false" customWidth="true" hidden="false" outlineLevel="0" max="3" min="3" style="0" width="17.22"/>
    <col collapsed="false" customWidth="true" hidden="false" outlineLevel="0" max="4" min="4" style="0" width="17.64"/>
    <col collapsed="false" customWidth="true" hidden="false" outlineLevel="0" max="5" min="5" style="0" width="16.11"/>
    <col collapsed="false" customWidth="true" hidden="true" outlineLevel="0" max="6" min="6" style="0" width="17.29"/>
    <col collapsed="false" customWidth="true" hidden="true" outlineLevel="0" max="7" min="7" style="1" width="17.71"/>
    <col collapsed="false" customWidth="true" hidden="false" outlineLevel="0" max="8" min="8" style="0" width="13.7"/>
    <col collapsed="false" customWidth="true" hidden="false" outlineLevel="0" max="10" min="10" style="0" width="11.57"/>
  </cols>
  <sheetData>
    <row r="2" customFormat="false" ht="15" hidden="false" customHeight="false" outlineLevel="0" collapsed="false">
      <c r="A2" s="2" t="s">
        <v>0</v>
      </c>
    </row>
    <row r="3" customFormat="false" ht="15" hidden="false" customHeight="false" outlineLevel="0" collapsed="false">
      <c r="A3" s="2" t="s">
        <v>1</v>
      </c>
    </row>
    <row r="4" customFormat="false" ht="15" hidden="false" customHeight="false" outlineLevel="0" collapsed="false">
      <c r="A4" s="3" t="n">
        <v>44175</v>
      </c>
    </row>
    <row r="5" customFormat="false" ht="15" hidden="false" customHeight="false" outlineLevel="0" collapsed="false">
      <c r="A5" s="2" t="s">
        <v>2</v>
      </c>
    </row>
    <row r="6" customFormat="false" ht="42" hidden="false" customHeight="true" outlineLevel="0" collapsed="false"/>
    <row r="7" customFormat="false" ht="45" hidden="false" customHeight="false" outlineLevel="0" collapsed="false">
      <c r="A7" s="4" t="s">
        <v>3</v>
      </c>
      <c r="B7" s="5" t="s">
        <v>4</v>
      </c>
      <c r="C7" s="6" t="s">
        <v>5</v>
      </c>
      <c r="D7" s="6" t="s">
        <v>6</v>
      </c>
      <c r="E7" s="7" t="s">
        <v>7</v>
      </c>
      <c r="F7" s="8" t="s">
        <v>8</v>
      </c>
      <c r="G7" s="9" t="s">
        <v>9</v>
      </c>
    </row>
    <row r="8" customFormat="false" ht="15" hidden="false" customHeight="false" outlineLevel="0" collapsed="false">
      <c r="A8" s="10" t="s">
        <v>10</v>
      </c>
      <c r="B8" s="11"/>
      <c r="C8" s="12" t="n">
        <f aca="false">10715.45+1500</f>
        <v>12215.45</v>
      </c>
      <c r="D8" s="12" t="n">
        <f aca="false">4481.2+4136.24+2098.01</f>
        <v>10715.45</v>
      </c>
      <c r="E8" s="13" t="n">
        <v>12000</v>
      </c>
      <c r="F8" s="14" t="n">
        <v>4000</v>
      </c>
      <c r="G8" s="15" t="n">
        <v>3023.1</v>
      </c>
      <c r="H8" s="1"/>
    </row>
    <row r="9" customFormat="false" ht="15" hidden="false" customHeight="false" outlineLevel="0" collapsed="false">
      <c r="A9" s="10" t="s">
        <v>11</v>
      </c>
      <c r="B9" s="11"/>
      <c r="C9" s="12" t="n">
        <f aca="false">915+8712.1</f>
        <v>9627.1</v>
      </c>
      <c r="D9" s="12" t="n">
        <f aca="false">915+8712.1</f>
        <v>9627.1</v>
      </c>
      <c r="E9" s="13" t="n">
        <v>10000</v>
      </c>
      <c r="F9" s="14" t="n">
        <v>11000</v>
      </c>
      <c r="G9" s="15" t="n">
        <v>8952.1</v>
      </c>
      <c r="H9" s="1"/>
      <c r="J9" s="1"/>
    </row>
    <row r="10" customFormat="false" ht="15" hidden="false" customHeight="false" outlineLevel="0" collapsed="false">
      <c r="A10" s="10" t="s">
        <v>12</v>
      </c>
      <c r="B10" s="11"/>
      <c r="C10" s="12" t="n">
        <f aca="false">5244+2000+2000</f>
        <v>9244</v>
      </c>
      <c r="D10" s="12" t="n">
        <f aca="false">5244+1426.33+188.67</f>
        <v>6859</v>
      </c>
      <c r="E10" s="13" t="n">
        <v>15000</v>
      </c>
      <c r="F10" s="14" t="n">
        <v>13000</v>
      </c>
      <c r="G10" s="15" t="n">
        <v>4122</v>
      </c>
      <c r="H10" s="1"/>
    </row>
    <row r="11" customFormat="false" ht="15" hidden="false" customHeight="false" outlineLevel="0" collapsed="false">
      <c r="A11" s="10" t="s">
        <v>13</v>
      </c>
      <c r="B11" s="11"/>
      <c r="C11" s="12" t="n">
        <f aca="false">450+2657+3408.9</f>
        <v>6515.9</v>
      </c>
      <c r="D11" s="12" t="n">
        <f aca="false">2657+1390+450+2018.9</f>
        <v>6515.9</v>
      </c>
      <c r="E11" s="13" t="n">
        <v>10000</v>
      </c>
      <c r="F11" s="14" t="n">
        <v>9000</v>
      </c>
      <c r="G11" s="15" t="n">
        <v>2657</v>
      </c>
      <c r="H11" s="1"/>
    </row>
    <row r="12" customFormat="false" ht="15" hidden="false" customHeight="false" outlineLevel="0" collapsed="false">
      <c r="A12" s="16" t="s">
        <v>14</v>
      </c>
      <c r="B12" s="17"/>
      <c r="C12" s="12" t="n">
        <f aca="false">46649.25</f>
        <v>46649.25</v>
      </c>
      <c r="D12" s="18" t="n">
        <v>46649.25</v>
      </c>
      <c r="E12" s="19" t="n">
        <f aca="false">100000-5000</f>
        <v>95000</v>
      </c>
      <c r="F12" s="20" t="n">
        <v>95000</v>
      </c>
      <c r="G12" s="15" t="n">
        <v>26278.68</v>
      </c>
      <c r="H12" s="1"/>
    </row>
    <row r="13" customFormat="false" ht="15.75" hidden="false" customHeight="false" outlineLevel="0" collapsed="false">
      <c r="A13" s="16" t="s">
        <v>15</v>
      </c>
      <c r="B13" s="21"/>
      <c r="C13" s="12" t="n">
        <f aca="false">1615+1204</f>
        <v>2819</v>
      </c>
      <c r="D13" s="18" t="n">
        <f aca="false">1204</f>
        <v>1204</v>
      </c>
      <c r="E13" s="19" t="n">
        <v>5000</v>
      </c>
      <c r="F13" s="20" t="n">
        <v>5000</v>
      </c>
      <c r="G13" s="22" t="n">
        <v>3408.9</v>
      </c>
      <c r="H13" s="1"/>
    </row>
    <row r="14" customFormat="false" ht="15.75" hidden="false" customHeight="false" outlineLevel="0" collapsed="false">
      <c r="A14" s="23" t="s">
        <v>16</v>
      </c>
      <c r="B14" s="24" t="n">
        <v>501</v>
      </c>
      <c r="C14" s="25" t="n">
        <f aca="false">SUM(C8:C13)</f>
        <v>87070.7</v>
      </c>
      <c r="D14" s="25" t="n">
        <f aca="false">SUM(D8:D13)</f>
        <v>81570.7</v>
      </c>
      <c r="E14" s="25" t="n">
        <f aca="false">SUM(E8:E13)</f>
        <v>147000</v>
      </c>
      <c r="F14" s="26" t="n">
        <f aca="false">F8+F9+F10+F11+F12+F13</f>
        <v>137000</v>
      </c>
      <c r="G14" s="27" t="n">
        <f aca="false">G8+G9+G10+G11+G12+G13</f>
        <v>48441.78</v>
      </c>
      <c r="H14" s="1"/>
    </row>
    <row r="15" customFormat="false" ht="15.75" hidden="false" customHeight="false" outlineLevel="0" collapsed="false">
      <c r="A15" s="23" t="s">
        <v>17</v>
      </c>
      <c r="B15" s="24" t="n">
        <v>502</v>
      </c>
      <c r="C15" s="28" t="n">
        <f aca="false">45199.28+66175+10738+10440+1500</f>
        <v>134052.28</v>
      </c>
      <c r="D15" s="28" t="n">
        <f aca="false">118975.28+3137</f>
        <v>122112.28</v>
      </c>
      <c r="E15" s="29" t="n">
        <f aca="false">70000+60000</f>
        <v>130000</v>
      </c>
      <c r="F15" s="30" t="n">
        <v>130000</v>
      </c>
      <c r="G15" s="27" t="n">
        <v>51848.28</v>
      </c>
      <c r="H15" s="1"/>
    </row>
    <row r="16" customFormat="false" ht="15" hidden="false" customHeight="false" outlineLevel="0" collapsed="false">
      <c r="A16" s="31" t="s">
        <v>18</v>
      </c>
      <c r="B16" s="32" t="n">
        <v>511</v>
      </c>
      <c r="C16" s="12" t="n">
        <f aca="false">4125+2000</f>
        <v>6125</v>
      </c>
      <c r="D16" s="33" t="n">
        <f aca="false">4125</f>
        <v>4125</v>
      </c>
      <c r="E16" s="34" t="n">
        <f aca="false">41000-41000</f>
        <v>0</v>
      </c>
      <c r="F16" s="35" t="n">
        <v>0</v>
      </c>
      <c r="G16" s="36" t="n">
        <v>0</v>
      </c>
      <c r="H16" s="1"/>
    </row>
    <row r="17" customFormat="false" ht="15" hidden="false" customHeight="false" outlineLevel="0" collapsed="false">
      <c r="A17" s="10" t="s">
        <v>19</v>
      </c>
      <c r="B17" s="37" t="n">
        <v>512</v>
      </c>
      <c r="C17" s="12" t="n">
        <v>0</v>
      </c>
      <c r="D17" s="12" t="n">
        <v>0</v>
      </c>
      <c r="E17" s="13" t="n">
        <v>0</v>
      </c>
      <c r="F17" s="14" t="n">
        <v>1000</v>
      </c>
      <c r="G17" s="15" t="n">
        <v>0</v>
      </c>
      <c r="H17" s="1"/>
    </row>
    <row r="18" customFormat="false" ht="15" hidden="false" customHeight="false" outlineLevel="0" collapsed="false">
      <c r="A18" s="10" t="s">
        <v>20</v>
      </c>
      <c r="B18" s="37" t="n">
        <v>5180001</v>
      </c>
      <c r="C18" s="12" t="n">
        <f aca="false">22386+1000</f>
        <v>23386</v>
      </c>
      <c r="D18" s="12" t="n">
        <f aca="false">22386</f>
        <v>22386</v>
      </c>
      <c r="E18" s="13" t="n">
        <v>25000</v>
      </c>
      <c r="F18" s="14" t="n">
        <v>29500</v>
      </c>
      <c r="G18" s="15" t="n">
        <v>16500</v>
      </c>
      <c r="H18" s="1"/>
    </row>
    <row r="19" customFormat="false" ht="15" hidden="false" customHeight="false" outlineLevel="0" collapsed="false">
      <c r="A19" s="10" t="s">
        <v>21</v>
      </c>
      <c r="B19" s="37" t="n">
        <v>5180002</v>
      </c>
      <c r="C19" s="12" t="n">
        <f aca="false">18400+(4*2300)</f>
        <v>27600</v>
      </c>
      <c r="D19" s="12" t="n">
        <f aca="false">18400</f>
        <v>18400</v>
      </c>
      <c r="E19" s="13" t="n">
        <f aca="false">2300*12</f>
        <v>27600</v>
      </c>
      <c r="F19" s="14" t="n">
        <v>35000</v>
      </c>
      <c r="G19" s="15" t="n">
        <v>0</v>
      </c>
      <c r="H19" s="1"/>
    </row>
    <row r="20" customFormat="false" ht="15" hidden="false" customHeight="false" outlineLevel="0" collapsed="false">
      <c r="A20" s="10" t="s">
        <v>22</v>
      </c>
      <c r="B20" s="37" t="n">
        <v>5180003</v>
      </c>
      <c r="C20" s="12" t="n">
        <f aca="false">12184+1300</f>
        <v>13484</v>
      </c>
      <c r="D20" s="12" t="n">
        <f aca="false">12183</f>
        <v>12183</v>
      </c>
      <c r="E20" s="13" t="n">
        <v>13000</v>
      </c>
      <c r="F20" s="14" t="n">
        <v>16000</v>
      </c>
      <c r="G20" s="15" t="n">
        <v>6019</v>
      </c>
      <c r="H20" s="1"/>
    </row>
    <row r="21" customFormat="false" ht="15" hidden="false" customHeight="false" outlineLevel="0" collapsed="false">
      <c r="A21" s="10" t="s">
        <v>23</v>
      </c>
      <c r="B21" s="37" t="n">
        <v>5180005</v>
      </c>
      <c r="C21" s="12" t="n">
        <f aca="false">6400+(20*160)</f>
        <v>9600</v>
      </c>
      <c r="D21" s="12" t="n">
        <f aca="false">6400</f>
        <v>6400</v>
      </c>
      <c r="E21" s="13" t="n">
        <f aca="false">8000+1600</f>
        <v>9600</v>
      </c>
      <c r="F21" s="14" t="n">
        <v>5000</v>
      </c>
      <c r="G21" s="15" t="n">
        <v>0</v>
      </c>
      <c r="H21" s="1"/>
    </row>
    <row r="22" customFormat="false" ht="15" hidden="false" customHeight="false" outlineLevel="0" collapsed="false">
      <c r="A22" s="10" t="s">
        <v>24</v>
      </c>
      <c r="B22" s="37" t="n">
        <v>5180006</v>
      </c>
      <c r="C22" s="12" t="n">
        <f aca="false">936+100</f>
        <v>1036</v>
      </c>
      <c r="D22" s="12" t="n">
        <f aca="false">936</f>
        <v>936</v>
      </c>
      <c r="E22" s="13" t="n">
        <v>2000</v>
      </c>
      <c r="F22" s="14" t="n">
        <v>2000</v>
      </c>
      <c r="G22" s="15" t="n">
        <v>516</v>
      </c>
      <c r="H22" s="1"/>
    </row>
    <row r="23" customFormat="false" ht="15" hidden="false" customHeight="false" outlineLevel="0" collapsed="false">
      <c r="A23" s="10" t="s">
        <v>25</v>
      </c>
      <c r="B23" s="37" t="n">
        <v>5180008</v>
      </c>
      <c r="C23" s="12" t="n">
        <f aca="false">3267+1089</f>
        <v>4356</v>
      </c>
      <c r="D23" s="12" t="n">
        <v>3267</v>
      </c>
      <c r="E23" s="13" t="n">
        <v>5000</v>
      </c>
      <c r="F23" s="14" t="n">
        <v>5000</v>
      </c>
      <c r="G23" s="15" t="n">
        <v>2178</v>
      </c>
      <c r="H23" s="1"/>
    </row>
    <row r="24" customFormat="false" ht="15" hidden="false" customHeight="false" outlineLevel="0" collapsed="false">
      <c r="A24" s="10" t="s">
        <v>26</v>
      </c>
      <c r="B24" s="37" t="n">
        <v>5180010</v>
      </c>
      <c r="C24" s="12" t="n">
        <f aca="false">6292.14</f>
        <v>6292.14</v>
      </c>
      <c r="D24" s="12" t="n">
        <v>6292.14</v>
      </c>
      <c r="E24" s="13" t="n">
        <v>5000</v>
      </c>
      <c r="F24" s="14" t="n">
        <v>5000</v>
      </c>
      <c r="G24" s="15" t="n">
        <v>4271</v>
      </c>
      <c r="H24" s="1"/>
      <c r="J24" s="1"/>
    </row>
    <row r="25" customFormat="false" ht="15" hidden="false" customHeight="false" outlineLevel="0" collapsed="false">
      <c r="A25" s="10" t="s">
        <v>27</v>
      </c>
      <c r="B25" s="37" t="n">
        <v>5180018</v>
      </c>
      <c r="C25" s="12" t="n">
        <f aca="false">8228</f>
        <v>8228</v>
      </c>
      <c r="D25" s="12" t="n">
        <v>8228</v>
      </c>
      <c r="E25" s="13" t="n">
        <v>10000</v>
      </c>
      <c r="F25" s="14" t="n">
        <v>10000</v>
      </c>
      <c r="G25" s="15" t="n">
        <v>7502</v>
      </c>
      <c r="H25" s="1"/>
    </row>
    <row r="26" customFormat="false" ht="15" hidden="false" customHeight="false" outlineLevel="0" collapsed="false">
      <c r="A26" s="10" t="s">
        <v>28</v>
      </c>
      <c r="B26" s="37" t="n">
        <v>5180100</v>
      </c>
      <c r="C26" s="12" t="n">
        <f aca="false">448+50</f>
        <v>498</v>
      </c>
      <c r="D26" s="12" t="n">
        <v>448</v>
      </c>
      <c r="E26" s="13" t="n">
        <v>1000</v>
      </c>
      <c r="F26" s="14" t="n">
        <v>1000</v>
      </c>
      <c r="G26" s="15" t="n">
        <v>344</v>
      </c>
      <c r="H26" s="1"/>
    </row>
    <row r="27" customFormat="false" ht="15" hidden="false" customHeight="false" outlineLevel="0" collapsed="false">
      <c r="A27" s="10" t="s">
        <v>29</v>
      </c>
      <c r="B27" s="37" t="n">
        <v>5180150</v>
      </c>
      <c r="C27" s="12" t="n">
        <f aca="false">2115</f>
        <v>2115</v>
      </c>
      <c r="D27" s="12" t="n">
        <v>2115</v>
      </c>
      <c r="E27" s="13" t="n">
        <v>3000</v>
      </c>
      <c r="F27" s="14" t="n">
        <v>2500</v>
      </c>
      <c r="G27" s="15" t="n">
        <v>300</v>
      </c>
      <c r="H27" s="1"/>
    </row>
    <row r="28" customFormat="false" ht="15" hidden="false" customHeight="false" outlineLevel="0" collapsed="false">
      <c r="A28" s="10" t="s">
        <v>30</v>
      </c>
      <c r="B28" s="37" t="n">
        <v>5180200</v>
      </c>
      <c r="C28" s="12" t="n">
        <f aca="false">17605.5</f>
        <v>17605.5</v>
      </c>
      <c r="D28" s="12" t="n">
        <v>17605.5</v>
      </c>
      <c r="E28" s="13" t="n">
        <v>18000</v>
      </c>
      <c r="F28" s="14" t="n">
        <v>5000</v>
      </c>
      <c r="G28" s="15" t="n">
        <v>3388</v>
      </c>
      <c r="H28" s="1"/>
    </row>
    <row r="29" customFormat="false" ht="15.75" hidden="false" customHeight="false" outlineLevel="0" collapsed="false">
      <c r="A29" s="16" t="s">
        <v>31</v>
      </c>
      <c r="B29" s="21" t="n">
        <v>5180250</v>
      </c>
      <c r="C29" s="12" t="n">
        <f aca="false">5647.2</f>
        <v>5647.2</v>
      </c>
      <c r="D29" s="18" t="n">
        <v>5647.2</v>
      </c>
      <c r="E29" s="19" t="n">
        <v>6000</v>
      </c>
      <c r="F29" s="20" t="n">
        <v>3000</v>
      </c>
      <c r="G29" s="22" t="n">
        <v>2700.85</v>
      </c>
      <c r="H29" s="1"/>
      <c r="J29" s="1"/>
    </row>
    <row r="30" customFormat="false" ht="15.75" hidden="false" customHeight="false" outlineLevel="0" collapsed="false">
      <c r="A30" s="38" t="s">
        <v>32</v>
      </c>
      <c r="B30" s="39" t="s">
        <v>33</v>
      </c>
      <c r="C30" s="28" t="n">
        <f aca="false">SUM(C16:C29)</f>
        <v>125972.84</v>
      </c>
      <c r="D30" s="28" t="n">
        <f aca="false">SUM(D16:D29)</f>
        <v>108032.84</v>
      </c>
      <c r="E30" s="40" t="n">
        <f aca="false">SUM(E16:E29)</f>
        <v>125200</v>
      </c>
      <c r="F30" s="41" t="n">
        <f aca="false">F17+F18+F19+F20+F21+F22+F23+F24+F25+F26+F27+F28+F29</f>
        <v>120000</v>
      </c>
      <c r="G30" s="27" t="n">
        <f aca="false">G18+G19+G20+G21+G22+G23+G24+G25+G26+G27+G28+G29</f>
        <v>43718.85</v>
      </c>
      <c r="H30" s="1"/>
    </row>
    <row r="31" customFormat="false" ht="15.75" hidden="false" customHeight="false" outlineLevel="0" collapsed="false">
      <c r="A31" s="23" t="s">
        <v>34</v>
      </c>
      <c r="B31" s="24" t="s">
        <v>35</v>
      </c>
      <c r="C31" s="28" t="n">
        <f aca="false">20518+5088.45+1845.94+86.17+410.36+1000+2538+630+230+10+50</f>
        <v>32406.92</v>
      </c>
      <c r="D31" s="28" t="n">
        <f aca="false">19721+6665.26-3.34+12376.89</f>
        <v>38759.81</v>
      </c>
      <c r="E31" s="29" t="n">
        <v>33000</v>
      </c>
      <c r="F31" s="42" t="n">
        <v>60000</v>
      </c>
      <c r="G31" s="27" t="n">
        <v>13798.73</v>
      </c>
      <c r="H31" s="1"/>
    </row>
    <row r="32" customFormat="false" ht="15.75" hidden="false" customHeight="false" outlineLevel="0" collapsed="false">
      <c r="A32" s="43" t="s">
        <v>36</v>
      </c>
      <c r="B32" s="44" t="s">
        <v>37</v>
      </c>
      <c r="C32" s="28" t="n">
        <f aca="false">1250+2101+8824.2</f>
        <v>12175.2</v>
      </c>
      <c r="D32" s="45" t="n">
        <f aca="false">12175.2</f>
        <v>12175.2</v>
      </c>
      <c r="E32" s="46" t="n">
        <v>14000</v>
      </c>
      <c r="F32" s="47" t="n">
        <v>14000</v>
      </c>
      <c r="G32" s="27" t="n">
        <v>8813.6</v>
      </c>
      <c r="H32" s="1"/>
    </row>
    <row r="33" customFormat="false" ht="15.75" hidden="false" customHeight="false" outlineLevel="0" collapsed="false">
      <c r="A33" s="23" t="s">
        <v>38</v>
      </c>
      <c r="B33" s="24" t="n">
        <v>558</v>
      </c>
      <c r="C33" s="28" t="n">
        <f aca="false">7973.9+5000</f>
        <v>12973.9</v>
      </c>
      <c r="D33" s="28" t="n">
        <f aca="false">7973.9</f>
        <v>7973.9</v>
      </c>
      <c r="E33" s="25" t="n">
        <f aca="false">15000-1600</f>
        <v>13400</v>
      </c>
      <c r="F33" s="26" t="n">
        <v>30000</v>
      </c>
      <c r="G33" s="27" t="n">
        <v>7973.9</v>
      </c>
      <c r="H33" s="1"/>
    </row>
    <row r="34" customFormat="false" ht="15.75" hidden="false" customHeight="false" outlineLevel="0" collapsed="false">
      <c r="A34" s="48"/>
      <c r="B34" s="49"/>
      <c r="C34" s="50"/>
      <c r="D34" s="50"/>
      <c r="E34" s="51"/>
      <c r="F34" s="52"/>
      <c r="G34" s="53"/>
      <c r="H34" s="1"/>
    </row>
    <row r="35" customFormat="false" ht="15.75" hidden="false" customHeight="false" outlineLevel="0" collapsed="false">
      <c r="A35" s="54" t="s">
        <v>39</v>
      </c>
      <c r="B35" s="55" t="s">
        <v>40</v>
      </c>
      <c r="C35" s="56" t="n">
        <f aca="false">C14+C15+C32+C33+C30+C31</f>
        <v>404651.84</v>
      </c>
      <c r="D35" s="56" t="n">
        <f aca="false">D14+D15+D32+D33+D30+D31</f>
        <v>370624.73</v>
      </c>
      <c r="E35" s="57" t="n">
        <f aca="false">E14+E15+E32+E33+E30+E31</f>
        <v>462600</v>
      </c>
      <c r="F35" s="58" t="n">
        <f aca="false">F14+F15+F30+F31+F32+F33</f>
        <v>491000</v>
      </c>
      <c r="G35" s="59" t="n">
        <f aca="false">G14+G15+G30+G31+G32+G33</f>
        <v>174595.14</v>
      </c>
      <c r="H35" s="1"/>
    </row>
    <row r="36" customFormat="false" ht="15" hidden="false" customHeight="false" outlineLevel="0" collapsed="false">
      <c r="A36" s="31"/>
      <c r="B36" s="32"/>
      <c r="C36" s="60"/>
      <c r="D36" s="60"/>
      <c r="E36" s="34"/>
      <c r="F36" s="35"/>
      <c r="G36" s="36"/>
      <c r="H36" s="1"/>
    </row>
    <row r="37" customFormat="false" ht="15" hidden="false" customHeight="false" outlineLevel="0" collapsed="false">
      <c r="A37" s="10" t="s">
        <v>41</v>
      </c>
      <c r="B37" s="37" t="n">
        <v>602</v>
      </c>
      <c r="C37" s="12" t="n">
        <f aca="false">10800+6216+47971</f>
        <v>64987</v>
      </c>
      <c r="D37" s="12" t="n">
        <f aca="false">10800+53863</f>
        <v>64663</v>
      </c>
      <c r="E37" s="13" t="n">
        <v>95000</v>
      </c>
      <c r="F37" s="14" t="n">
        <v>91000</v>
      </c>
      <c r="G37" s="15" t="n">
        <v>30603</v>
      </c>
      <c r="H37" s="1"/>
    </row>
    <row r="38" customFormat="false" ht="15" hidden="false" customHeight="false" outlineLevel="0" collapsed="false">
      <c r="A38" s="10" t="s">
        <v>42</v>
      </c>
      <c r="B38" s="37" t="s">
        <v>43</v>
      </c>
      <c r="C38" s="12" t="n">
        <f aca="false">3137</f>
        <v>3137</v>
      </c>
      <c r="D38" s="12" t="n">
        <v>3137</v>
      </c>
      <c r="E38" s="13" t="n">
        <v>5000</v>
      </c>
      <c r="F38" s="14" t="n">
        <v>10000</v>
      </c>
      <c r="G38" s="15" t="n">
        <v>1645</v>
      </c>
      <c r="H38" s="1"/>
    </row>
    <row r="39" customFormat="false" ht="15" hidden="false" customHeight="false" outlineLevel="0" collapsed="false">
      <c r="A39" s="10" t="s">
        <v>44</v>
      </c>
      <c r="B39" s="37" t="n">
        <v>662</v>
      </c>
      <c r="C39" s="12" t="n">
        <f aca="false">2510.88+4.07</f>
        <v>2514.95</v>
      </c>
      <c r="D39" s="12" t="n">
        <f aca="false">2514.95</f>
        <v>2514.95</v>
      </c>
      <c r="E39" s="13" t="n">
        <v>3600</v>
      </c>
      <c r="F39" s="14" t="n">
        <v>3500</v>
      </c>
      <c r="G39" s="15" t="n">
        <v>1620.86</v>
      </c>
      <c r="H39" s="1"/>
    </row>
    <row r="40" customFormat="false" ht="15" hidden="false" customHeight="false" outlineLevel="0" collapsed="false">
      <c r="A40" s="10" t="s">
        <v>45</v>
      </c>
      <c r="B40" s="37" t="n">
        <v>672</v>
      </c>
      <c r="C40" s="12" t="n">
        <v>340000</v>
      </c>
      <c r="D40" s="12" t="n">
        <v>340000</v>
      </c>
      <c r="E40" s="13" t="n">
        <f aca="false">390000-50000+60000-60000</f>
        <v>340000</v>
      </c>
      <c r="F40" s="14" t="n">
        <v>340000</v>
      </c>
      <c r="G40" s="15" t="n">
        <v>170000</v>
      </c>
      <c r="H40" s="1"/>
    </row>
    <row r="41" customFormat="false" ht="15.75" hidden="false" customHeight="false" outlineLevel="0" collapsed="false">
      <c r="A41" s="16"/>
      <c r="B41" s="17"/>
      <c r="C41" s="61"/>
      <c r="D41" s="61"/>
      <c r="E41" s="19"/>
      <c r="F41" s="20"/>
      <c r="G41" s="22"/>
      <c r="H41" s="1"/>
    </row>
    <row r="42" customFormat="false" ht="15.75" hidden="false" customHeight="false" outlineLevel="0" collapsed="false">
      <c r="A42" s="54" t="s">
        <v>46</v>
      </c>
      <c r="B42" s="62"/>
      <c r="C42" s="56" t="n">
        <f aca="false">C37+C38+C39+C40</f>
        <v>410638.95</v>
      </c>
      <c r="D42" s="56" t="n">
        <f aca="false">D37+D38+D39+D40</f>
        <v>410314.95</v>
      </c>
      <c r="E42" s="57" t="n">
        <f aca="false">E37+E38+E39+E40</f>
        <v>443600</v>
      </c>
      <c r="F42" s="58" t="n">
        <f aca="false">F37+F38+F39+F40</f>
        <v>444500</v>
      </c>
      <c r="G42" s="59" t="n">
        <f aca="false">G37+G38+G39+G40</f>
        <v>203868.86</v>
      </c>
      <c r="H42" s="1"/>
    </row>
    <row r="43" customFormat="false" ht="15.75" hidden="false" customHeight="false" outlineLevel="0" collapsed="false">
      <c r="A43" s="48"/>
      <c r="B43" s="63"/>
      <c r="C43" s="64"/>
      <c r="D43" s="64"/>
      <c r="E43" s="65"/>
      <c r="F43" s="66"/>
      <c r="G43" s="53"/>
      <c r="H43" s="1"/>
    </row>
    <row r="44" customFormat="false" ht="15.75" hidden="false" customHeight="false" outlineLevel="0" collapsed="false">
      <c r="A44" s="54" t="s">
        <v>47</v>
      </c>
      <c r="B44" s="67"/>
      <c r="C44" s="56" t="n">
        <f aca="false">C42-C35</f>
        <v>5987.10999999999</v>
      </c>
      <c r="D44" s="56" t="n">
        <f aca="false">D42-D35</f>
        <v>39690.22</v>
      </c>
      <c r="E44" s="57" t="n">
        <f aca="false">E42-E35</f>
        <v>-19000</v>
      </c>
      <c r="F44" s="58" t="n">
        <f aca="false">F42-F35</f>
        <v>-46500</v>
      </c>
      <c r="G44" s="59" t="n">
        <f aca="false">G42-G35</f>
        <v>29273.72</v>
      </c>
      <c r="H44" s="1"/>
    </row>
    <row r="45" customFormat="false" ht="15" hidden="false" customHeight="false" outlineLevel="0" collapsed="false">
      <c r="H45" s="1"/>
    </row>
    <row r="46" customFormat="false" ht="15" hidden="false" customHeight="false" outlineLevel="0" collapsed="false">
      <c r="H46" s="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2019-11-14T06:08:20Z</dcterms:created>
  <dc:creator>Katka</dc:creator>
  <dc:description/>
  <dc:language>cs-CZ</dc:language>
  <cp:lastModifiedBy/>
  <cp:lastPrinted>2021-03-15T08:42:53Z</cp:lastPrinted>
  <dcterms:modified xsi:type="dcterms:W3CDTF">2021-03-15T08:43:51Z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