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ávrh rozpočtu" sheetId="1" state="visible" r:id="rId2"/>
    <sheet name="návrh rozpočtu celkový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<sst xmlns="http://schemas.openxmlformats.org/spreadsheetml/2006/main" count="96" uniqueCount="86">
  <si>
    <t xml:space="preserve">NÁVRH ROZPOČET MATEŘSKÉ ŠKOLY DŘEVNOVICE, PŘÍSPĚVKOVÉ ORGANIZACE</t>
  </si>
  <si>
    <t xml:space="preserve">NA ROK 2023</t>
  </si>
  <si>
    <t xml:space="preserve">Mateřská škola Dřevnovice, příspěvková organizace</t>
  </si>
  <si>
    <t xml:space="preserve">Popis</t>
  </si>
  <si>
    <t xml:space="preserve">SU</t>
  </si>
  <si>
    <t xml:space="preserve">Rok 2022     (upravený rozpočet)</t>
  </si>
  <si>
    <t xml:space="preserve">Skutečné čerpání k 31.12.2022</t>
  </si>
  <si>
    <t xml:space="preserve">Rok 2023
(návrh rozpočtu)</t>
  </si>
  <si>
    <t xml:space="preserve">Rok 2020                 (úprava rozpočtu                k 30.6.2020)</t>
  </si>
  <si>
    <t xml:space="preserve">Rok 2020              (skutečnost k 30.6.2020)</t>
  </si>
  <si>
    <t xml:space="preserve">Čistící prostředky, drogerie</t>
  </si>
  <si>
    <t xml:space="preserve">Kancel. potřeby, tonery</t>
  </si>
  <si>
    <t xml:space="preserve">Režijní náklady</t>
  </si>
  <si>
    <t xml:space="preserve">Ostatní materiál, VV materiál</t>
  </si>
  <si>
    <t xml:space="preserve">Potraviny</t>
  </si>
  <si>
    <t xml:space="preserve">Učební pomůcky, hračky</t>
  </si>
  <si>
    <t xml:space="preserve">Materiál hrazeny z fin. Daru</t>
  </si>
  <si>
    <t xml:space="preserve">dar Agrodružstvo Tištín</t>
  </si>
  <si>
    <t xml:space="preserve">Materiál hrazený z rezervního fondu</t>
  </si>
  <si>
    <t xml:space="preserve">Spotřeba materiálu</t>
  </si>
  <si>
    <t xml:space="preserve">Spotřeba energií</t>
  </si>
  <si>
    <t xml:space="preserve">dle rozpisu záloh</t>
  </si>
  <si>
    <t xml:space="preserve">opravy</t>
  </si>
  <si>
    <t xml:space="preserve">oprava hrazené z fondu organizace</t>
  </si>
  <si>
    <t xml:space="preserve">Opravy</t>
  </si>
  <si>
    <t xml:space="preserve">cestovné</t>
  </si>
  <si>
    <t xml:space="preserve">ostatní  </t>
  </si>
  <si>
    <t xml:space="preserve">zpracování účetnictví</t>
  </si>
  <si>
    <t xml:space="preserve">telefony</t>
  </si>
  <si>
    <t xml:space="preserve">zpracování mezd</t>
  </si>
  <si>
    <t xml:space="preserve">poplatky bance</t>
  </si>
  <si>
    <t xml:space="preserve">PO a BOZP</t>
  </si>
  <si>
    <t xml:space="preserve">přeplatné</t>
  </si>
  <si>
    <t xml:space="preserve">emise, revize, atd</t>
  </si>
  <si>
    <t xml:space="preserve">poštovné</t>
  </si>
  <si>
    <t xml:space="preserve">školení, kurzy</t>
  </si>
  <si>
    <t xml:space="preserve">licence</t>
  </si>
  <si>
    <t xml:space="preserve">Ostatní služby</t>
  </si>
  <si>
    <t xml:space="preserve">Služby</t>
  </si>
  <si>
    <t xml:space="preserve">51X</t>
  </si>
  <si>
    <t xml:space="preserve">Osobní náklady</t>
  </si>
  <si>
    <t xml:space="preserve">52X</t>
  </si>
  <si>
    <t xml:space="preserve">Ostatní náklady</t>
  </si>
  <si>
    <t xml:space="preserve">54X</t>
  </si>
  <si>
    <t xml:space="preserve">DDHM</t>
  </si>
  <si>
    <t xml:space="preserve">skříňka na hračky</t>
  </si>
  <si>
    <t xml:space="preserve">Náklady celkem</t>
  </si>
  <si>
    <t xml:space="preserve">5x</t>
  </si>
  <si>
    <t xml:space="preserve">Výnosy školné</t>
  </si>
  <si>
    <t xml:space="preserve">navýšení školného na 400 Kč/měsíc </t>
  </si>
  <si>
    <t xml:space="preserve">Výnosy stravné</t>
  </si>
  <si>
    <t xml:space="preserve">Výnosy z činnosti</t>
  </si>
  <si>
    <t xml:space="preserve">Ostatní výnosy (přefaktur.vody, ost. Nákl.)</t>
  </si>
  <si>
    <t xml:space="preserve">64X</t>
  </si>
  <si>
    <t xml:space="preserve">Čerpání rezervního fondu</t>
  </si>
  <si>
    <t xml:space="preserve">Čerpání fondů tvořených z fin.darů</t>
  </si>
  <si>
    <t xml:space="preserve">Ostatní výnosy  </t>
  </si>
  <si>
    <t xml:space="preserve">Úrok</t>
  </si>
  <si>
    <t xml:space="preserve">Dotace obec</t>
  </si>
  <si>
    <t xml:space="preserve">Výnosy celkem</t>
  </si>
  <si>
    <t xml:space="preserve">Hospodářský výsledek</t>
  </si>
  <si>
    <t xml:space="preserve">Datum: 7.1.2023</t>
  </si>
  <si>
    <t xml:space="preserve">Jana Přidalová, ředitelka</t>
  </si>
  <si>
    <t xml:space="preserve">Mateřská škola Dřevnovice</t>
  </si>
  <si>
    <t xml:space="preserve">IČ: 70993807</t>
  </si>
  <si>
    <t xml:space="preserve">Rozpočet 2023 a Střednědobý výhled  let 2024 - 2025</t>
  </si>
  <si>
    <t xml:space="preserve">ROZPOČET</t>
  </si>
  <si>
    <t xml:space="preserve">Skutečnost  </t>
  </si>
  <si>
    <t xml:space="preserve">Návrh rozpočtu</t>
  </si>
  <si>
    <t xml:space="preserve">Střednědobý </t>
  </si>
  <si>
    <t xml:space="preserve">výhled 2024</t>
  </si>
  <si>
    <t xml:space="preserve">výhled 2025</t>
  </si>
  <si>
    <t xml:space="preserve">VÝNOSY</t>
  </si>
  <si>
    <t xml:space="preserve">příspěvek od zřizovatele</t>
  </si>
  <si>
    <t xml:space="preserve">příspěvek ze státního rozpočtu + EU</t>
  </si>
  <si>
    <t xml:space="preserve">ostatní výnosy  hlavní činnosti</t>
  </si>
  <si>
    <t xml:space="preserve">použití fondu rezerv, rez.fon, dary</t>
  </si>
  <si>
    <t xml:space="preserve">celkem</t>
  </si>
  <si>
    <t xml:space="preserve">NÁKLADY</t>
  </si>
  <si>
    <t xml:space="preserve">spotřeba materiálu</t>
  </si>
  <si>
    <t xml:space="preserve">energie a voda</t>
  </si>
  <si>
    <t xml:space="preserve">reprezentace školy</t>
  </si>
  <si>
    <t xml:space="preserve">služby</t>
  </si>
  <si>
    <t xml:space="preserve">osobní náklady</t>
  </si>
  <si>
    <t xml:space="preserve">ostatní náklady</t>
  </si>
  <si>
    <t xml:space="preserve">V Dřevnovicích dne 17.1.2023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</si>
</sst>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[$Kč-405]_-;\-* #,##0.00\ [$Kč-405]_-;_-* \-??\ [$Kč-405]_-;_-@_-"/>
    <numFmt numFmtId="166" formatCode="#,##0"/>
    <numFmt numFmtId="167" formatCode="#,##0.00"/>
    <numFmt numFmtId="168" formatCode="#,##0.00&quot; Kč&quot;"/>
    <numFmt numFmtId="169" formatCode="_-* #,##0.00&quot; Kč&quot;_-;\-* #,##0.00&quot; Kč&quot;_-;_-* \-??&quot; Kč&quot;_-;_-@_-"/>
  </numFmts>
  <fonts count="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FBE5D6"/>
      </patternFill>
    </fill>
    <fill>
      <patternFill patternType="solid">
        <fgColor rgb="FFFBE5D6"/>
        <bgColor rgb="FFD9D9D9"/>
      </patternFill>
    </fill>
    <fill>
      <patternFill patternType="solid">
        <fgColor rgb="FFFFFFFF"/>
        <bgColor rgb="FFFBE5D6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2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3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4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4" fillId="3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4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4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" fillId="3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3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4" fillId="3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59"/>
  <sheetViews>
    <sheetView showFormulas="false" showGridLines="true" showRowColHeaders="true" showZeros="true" rightToLeft="false" tabSelected="true" showOutlineSymbols="true" defaultGridColor="true" view="normal" topLeftCell="A34" colorId="64" zoomScale="100" zoomScaleNormal="100" zoomScalePageLayoutView="100" workbookViewId="0">
      <selection pane="topLeft" activeCell="L43" activeCellId="0" sqref="L4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0.56"/>
    <col collapsed="false" customWidth="true" hidden="false" outlineLevel="0" max="2" min="2" style="0" width="8.29"/>
    <col collapsed="false" customWidth="true" hidden="false" outlineLevel="0" max="3" min="3" style="0" width="12.5"/>
    <col collapsed="false" customWidth="true" hidden="false" outlineLevel="0" max="4" min="4" style="0" width="12.37"/>
    <col collapsed="false" customWidth="true" hidden="false" outlineLevel="0" max="5" min="5" style="0" width="14.31"/>
    <col collapsed="false" customWidth="true" hidden="true" outlineLevel="0" max="6" min="6" style="0" width="17.29"/>
    <col collapsed="false" customWidth="true" hidden="true" outlineLevel="0" max="7" min="7" style="1" width="17.71"/>
    <col collapsed="false" customWidth="true" hidden="false" outlineLevel="0" max="8" min="8" style="0" width="5.28"/>
    <col collapsed="false" customWidth="true" hidden="false" outlineLevel="0" max="9" min="9" style="0" width="6.53"/>
    <col collapsed="false" customWidth="true" hidden="false" outlineLevel="0" max="10" min="10" style="0" width="6.11"/>
  </cols>
  <sheetData>
    <row r="2" customFormat="false" ht="15" hidden="false" customHeight="false" outlineLevel="0" collapsed="false">
      <c r="A2" s="2" t="s">
        <v>0</v>
      </c>
    </row>
    <row r="3" customFormat="false" ht="15" hidden="false" customHeight="false" outlineLevel="0" collapsed="false">
      <c r="A3" s="2" t="s">
        <v>1</v>
      </c>
    </row>
    <row r="4" customFormat="false" ht="15" hidden="false" customHeight="false" outlineLevel="0" collapsed="false">
      <c r="A4" s="2"/>
    </row>
    <row r="5" customFormat="false" ht="15" hidden="false" customHeight="false" outlineLevel="0" collapsed="false">
      <c r="A5" s="2" t="s">
        <v>2</v>
      </c>
    </row>
    <row r="6" customFormat="false" ht="42" hidden="false" customHeight="true" outlineLevel="0" collapsed="false"/>
    <row r="7" customFormat="false" ht="45" hidden="false" customHeight="false" outlineLevel="0" collapsed="false">
      <c r="A7" s="3" t="s">
        <v>3</v>
      </c>
      <c r="B7" s="4" t="s">
        <v>4</v>
      </c>
      <c r="C7" s="5" t="s">
        <v>5</v>
      </c>
      <c r="D7" s="5" t="s">
        <v>6</v>
      </c>
      <c r="E7" s="6" t="s">
        <v>7</v>
      </c>
      <c r="F7" s="7" t="s">
        <v>8</v>
      </c>
      <c r="G7" s="8" t="s">
        <v>9</v>
      </c>
    </row>
    <row r="8" customFormat="false" ht="15" hidden="false" customHeight="false" outlineLevel="0" collapsed="false">
      <c r="A8" s="9" t="s">
        <v>10</v>
      </c>
      <c r="B8" s="10"/>
      <c r="C8" s="11" t="n">
        <v>8700</v>
      </c>
      <c r="D8" s="11" t="n">
        <v>8639.07</v>
      </c>
      <c r="E8" s="12" t="n">
        <v>10000</v>
      </c>
      <c r="F8" s="13" t="n">
        <v>4000</v>
      </c>
      <c r="G8" s="14" t="n">
        <v>3023.1</v>
      </c>
      <c r="H8" s="1"/>
    </row>
    <row r="9" customFormat="false" ht="15" hidden="false" customHeight="false" outlineLevel="0" collapsed="false">
      <c r="A9" s="9" t="s">
        <v>11</v>
      </c>
      <c r="B9" s="10"/>
      <c r="C9" s="11" t="n">
        <v>18000</v>
      </c>
      <c r="D9" s="11" t="n">
        <f aca="false">3417+14399</f>
        <v>17816</v>
      </c>
      <c r="E9" s="12" t="n">
        <v>22000</v>
      </c>
      <c r="F9" s="13" t="n">
        <v>11000</v>
      </c>
      <c r="G9" s="14" t="n">
        <v>8952.1</v>
      </c>
      <c r="H9" s="1"/>
      <c r="J9" s="1"/>
    </row>
    <row r="10" customFormat="false" ht="15" hidden="false" customHeight="false" outlineLevel="0" collapsed="false">
      <c r="A10" s="9" t="s">
        <v>12</v>
      </c>
      <c r="B10" s="10"/>
      <c r="C10" s="11" t="n">
        <v>19000</v>
      </c>
      <c r="D10" s="11" t="n">
        <f aca="false">17072+1309</f>
        <v>18381</v>
      </c>
      <c r="E10" s="12" t="n">
        <v>18000</v>
      </c>
      <c r="F10" s="13" t="n">
        <v>13000</v>
      </c>
      <c r="G10" s="14" t="n">
        <v>4122</v>
      </c>
      <c r="H10" s="1"/>
    </row>
    <row r="11" customFormat="false" ht="15" hidden="false" customHeight="false" outlineLevel="0" collapsed="false">
      <c r="A11" s="9" t="s">
        <v>13</v>
      </c>
      <c r="B11" s="10"/>
      <c r="C11" s="11" t="n">
        <v>7200</v>
      </c>
      <c r="D11" s="11" t="n">
        <f aca="false">5519+1599</f>
        <v>7118</v>
      </c>
      <c r="E11" s="12" t="n">
        <v>10000</v>
      </c>
      <c r="F11" s="13" t="n">
        <v>9000</v>
      </c>
      <c r="G11" s="14" t="n">
        <v>2657</v>
      </c>
      <c r="H11" s="1"/>
    </row>
    <row r="12" customFormat="false" ht="15" hidden="false" customHeight="false" outlineLevel="0" collapsed="false">
      <c r="A12" s="15" t="s">
        <v>14</v>
      </c>
      <c r="B12" s="16"/>
      <c r="C12" s="11" t="n">
        <v>125000</v>
      </c>
      <c r="D12" s="17" t="n">
        <v>124337.78</v>
      </c>
      <c r="E12" s="18" t="n">
        <v>130000</v>
      </c>
      <c r="F12" s="19" t="n">
        <v>95000</v>
      </c>
      <c r="G12" s="14" t="n">
        <v>26278.68</v>
      </c>
      <c r="H12" s="1"/>
    </row>
    <row r="13" customFormat="false" ht="15" hidden="false" customHeight="false" outlineLevel="0" collapsed="false">
      <c r="A13" s="9" t="s">
        <v>15</v>
      </c>
      <c r="B13" s="20"/>
      <c r="C13" s="11" t="n">
        <v>22000</v>
      </c>
      <c r="D13" s="11" t="n">
        <f aca="false">21696.02</f>
        <v>21696.02</v>
      </c>
      <c r="E13" s="12" t="n">
        <v>22000</v>
      </c>
      <c r="F13" s="19" t="n">
        <v>5000</v>
      </c>
      <c r="G13" s="21" t="n">
        <v>3408.9</v>
      </c>
      <c r="H13" s="1"/>
    </row>
    <row r="14" customFormat="false" ht="15" hidden="false" customHeight="false" outlineLevel="0" collapsed="false">
      <c r="A14" s="9" t="s">
        <v>16</v>
      </c>
      <c r="B14" s="20"/>
      <c r="C14" s="11" t="n">
        <v>4000</v>
      </c>
      <c r="D14" s="11" t="n">
        <v>4000</v>
      </c>
      <c r="E14" s="12" t="n">
        <f aca="false">2000</f>
        <v>2000</v>
      </c>
      <c r="F14" s="22"/>
      <c r="G14" s="23"/>
      <c r="H14" s="1" t="s">
        <v>17</v>
      </c>
    </row>
    <row r="15" customFormat="false" ht="15.75" hidden="false" customHeight="false" outlineLevel="0" collapsed="false">
      <c r="A15" s="24" t="s">
        <v>18</v>
      </c>
      <c r="B15" s="25"/>
      <c r="C15" s="26" t="n">
        <v>75000</v>
      </c>
      <c r="D15" s="26" t="n">
        <v>74778.37</v>
      </c>
      <c r="E15" s="27" t="n">
        <v>0</v>
      </c>
      <c r="F15" s="22"/>
      <c r="G15" s="23"/>
      <c r="H15" s="1"/>
    </row>
    <row r="16" customFormat="false" ht="15.75" hidden="false" customHeight="false" outlineLevel="0" collapsed="false">
      <c r="A16" s="28" t="s">
        <v>19</v>
      </c>
      <c r="B16" s="29" t="n">
        <v>501</v>
      </c>
      <c r="C16" s="30" t="n">
        <f aca="false">SUM(C8:C15)</f>
        <v>278900</v>
      </c>
      <c r="D16" s="30" t="n">
        <f aca="false">SUM(D8:D15)</f>
        <v>276766.24</v>
      </c>
      <c r="E16" s="30" t="n">
        <f aca="false">SUM(E8:E15)</f>
        <v>214000</v>
      </c>
      <c r="F16" s="31" t="n">
        <f aca="false">F8+F9+F10+F11+F12+F13</f>
        <v>137000</v>
      </c>
      <c r="G16" s="32" t="n">
        <f aca="false">G8+G9+G10+G11+G12+G13</f>
        <v>48441.78</v>
      </c>
      <c r="H16" s="1"/>
    </row>
    <row r="17" customFormat="false" ht="15.75" hidden="false" customHeight="false" outlineLevel="0" collapsed="false">
      <c r="A17" s="28" t="s">
        <v>20</v>
      </c>
      <c r="B17" s="29" t="n">
        <v>502</v>
      </c>
      <c r="C17" s="33" t="n">
        <v>221000</v>
      </c>
      <c r="D17" s="34" t="n">
        <v>220582.77</v>
      </c>
      <c r="E17" s="30" t="n">
        <v>320000</v>
      </c>
      <c r="F17" s="35" t="n">
        <v>130000</v>
      </c>
      <c r="G17" s="32" t="n">
        <v>51848.28</v>
      </c>
      <c r="H17" s="1" t="s">
        <v>21</v>
      </c>
    </row>
    <row r="18" customFormat="false" ht="15" hidden="false" customHeight="false" outlineLevel="0" collapsed="false">
      <c r="A18" s="36" t="s">
        <v>22</v>
      </c>
      <c r="B18" s="37" t="n">
        <v>511</v>
      </c>
      <c r="C18" s="11" t="n">
        <v>27000</v>
      </c>
      <c r="D18" s="38" t="n">
        <v>26536.88</v>
      </c>
      <c r="E18" s="39" t="n">
        <v>0</v>
      </c>
      <c r="F18" s="40" t="n">
        <v>0</v>
      </c>
      <c r="G18" s="41" t="n">
        <v>0</v>
      </c>
      <c r="H18" s="1"/>
    </row>
    <row r="19" customFormat="false" ht="15.75" hidden="false" customHeight="false" outlineLevel="0" collapsed="false">
      <c r="A19" s="36" t="s">
        <v>23</v>
      </c>
      <c r="B19" s="37"/>
      <c r="C19" s="11" t="n">
        <v>25000</v>
      </c>
      <c r="D19" s="38" t="n">
        <v>24172.92</v>
      </c>
      <c r="E19" s="39" t="n">
        <v>0</v>
      </c>
      <c r="F19" s="40"/>
      <c r="G19" s="41"/>
      <c r="H19" s="1"/>
    </row>
    <row r="20" customFormat="false" ht="15.75" hidden="false" customHeight="false" outlineLevel="0" collapsed="false">
      <c r="A20" s="28" t="s">
        <v>24</v>
      </c>
      <c r="B20" s="29" t="n">
        <v>511</v>
      </c>
      <c r="C20" s="33" t="n">
        <f aca="false">SUM(C18:C19)</f>
        <v>52000</v>
      </c>
      <c r="D20" s="33" t="n">
        <f aca="false">SUM(D18:D19)</f>
        <v>50709.8</v>
      </c>
      <c r="E20" s="33" t="n">
        <f aca="false">SUM(E18:E19)</f>
        <v>0</v>
      </c>
      <c r="F20" s="40"/>
      <c r="G20" s="41"/>
      <c r="H20" s="1"/>
    </row>
    <row r="21" customFormat="false" ht="15.75" hidden="false" customHeight="false" outlineLevel="0" collapsed="false">
      <c r="A21" s="9" t="s">
        <v>25</v>
      </c>
      <c r="B21" s="20" t="n">
        <v>512</v>
      </c>
      <c r="C21" s="11" t="n">
        <v>0</v>
      </c>
      <c r="D21" s="11" t="n">
        <v>0</v>
      </c>
      <c r="E21" s="39" t="n">
        <v>0</v>
      </c>
      <c r="F21" s="13" t="n">
        <v>1000</v>
      </c>
      <c r="G21" s="14" t="n">
        <v>0</v>
      </c>
      <c r="H21" s="1"/>
    </row>
    <row r="22" customFormat="false" ht="15.75" hidden="false" customHeight="false" outlineLevel="0" collapsed="false">
      <c r="A22" s="28" t="s">
        <v>25</v>
      </c>
      <c r="B22" s="29" t="n">
        <v>512</v>
      </c>
      <c r="C22" s="33" t="n">
        <f aca="false">SUM(C21)</f>
        <v>0</v>
      </c>
      <c r="D22" s="33" t="n">
        <f aca="false">SUM(D21)</f>
        <v>0</v>
      </c>
      <c r="E22" s="33" t="n">
        <f aca="false">SUM(E21)</f>
        <v>0</v>
      </c>
      <c r="F22" s="13"/>
      <c r="G22" s="14"/>
      <c r="H22" s="1"/>
    </row>
    <row r="23" customFormat="false" ht="15" hidden="false" customHeight="false" outlineLevel="0" collapsed="false">
      <c r="A23" s="9" t="s">
        <v>26</v>
      </c>
      <c r="B23" s="20" t="n">
        <v>5180001</v>
      </c>
      <c r="C23" s="11" t="n">
        <v>30000</v>
      </c>
      <c r="D23" s="11" t="n">
        <v>29717.66</v>
      </c>
      <c r="E23" s="39" t="n">
        <f aca="false">26000+3500</f>
        <v>29500</v>
      </c>
      <c r="F23" s="13" t="n">
        <v>29500</v>
      </c>
      <c r="G23" s="14" t="n">
        <v>16500</v>
      </c>
      <c r="H23" s="1"/>
    </row>
    <row r="24" customFormat="false" ht="15" hidden="false" customHeight="false" outlineLevel="0" collapsed="false">
      <c r="A24" s="9" t="s">
        <v>27</v>
      </c>
      <c r="B24" s="20" t="n">
        <v>5180002</v>
      </c>
      <c r="C24" s="11" t="n">
        <v>27000</v>
      </c>
      <c r="D24" s="11" t="n">
        <v>26980</v>
      </c>
      <c r="E24" s="39" t="n">
        <v>42000</v>
      </c>
      <c r="F24" s="13" t="n">
        <v>35000</v>
      </c>
      <c r="G24" s="14" t="n">
        <v>0</v>
      </c>
      <c r="H24" s="1"/>
    </row>
    <row r="25" customFormat="false" ht="15" hidden="false" customHeight="false" outlineLevel="0" collapsed="false">
      <c r="A25" s="9" t="s">
        <v>28</v>
      </c>
      <c r="B25" s="20" t="n">
        <v>5180003</v>
      </c>
      <c r="C25" s="11" t="n">
        <v>15000</v>
      </c>
      <c r="D25" s="11" t="n">
        <v>14172</v>
      </c>
      <c r="E25" s="39" t="n">
        <v>16000</v>
      </c>
      <c r="F25" s="13" t="n">
        <v>16000</v>
      </c>
      <c r="G25" s="14" t="n">
        <v>6019</v>
      </c>
      <c r="H25" s="1"/>
    </row>
    <row r="26" customFormat="false" ht="15" hidden="false" customHeight="false" outlineLevel="0" collapsed="false">
      <c r="A26" s="9" t="s">
        <v>29</v>
      </c>
      <c r="B26" s="20" t="n">
        <v>5180005</v>
      </c>
      <c r="C26" s="11" t="n">
        <v>9500</v>
      </c>
      <c r="D26" s="11" t="n">
        <v>9120</v>
      </c>
      <c r="E26" s="39" t="n">
        <v>10000</v>
      </c>
      <c r="F26" s="13" t="n">
        <v>5000</v>
      </c>
      <c r="G26" s="14" t="n">
        <v>0</v>
      </c>
      <c r="H26" s="1"/>
    </row>
    <row r="27" customFormat="false" ht="15" hidden="false" customHeight="false" outlineLevel="0" collapsed="false">
      <c r="A27" s="9" t="s">
        <v>30</v>
      </c>
      <c r="B27" s="20" t="n">
        <v>5180006</v>
      </c>
      <c r="C27" s="11" t="n">
        <v>2100</v>
      </c>
      <c r="D27" s="11" t="n">
        <f aca="false">124+1901</f>
        <v>2025</v>
      </c>
      <c r="E27" s="39" t="n">
        <v>2000</v>
      </c>
      <c r="F27" s="13" t="n">
        <v>2000</v>
      </c>
      <c r="G27" s="14" t="n">
        <v>516</v>
      </c>
      <c r="H27" s="1"/>
    </row>
    <row r="28" customFormat="false" ht="15" hidden="false" customHeight="false" outlineLevel="0" collapsed="false">
      <c r="A28" s="9" t="s">
        <v>31</v>
      </c>
      <c r="B28" s="20" t="n">
        <v>5180008</v>
      </c>
      <c r="C28" s="11" t="n">
        <v>7300</v>
      </c>
      <c r="D28" s="11" t="n">
        <v>7260</v>
      </c>
      <c r="E28" s="39" t="n">
        <v>12000</v>
      </c>
      <c r="F28" s="13" t="n">
        <v>5000</v>
      </c>
      <c r="G28" s="14" t="n">
        <v>2178</v>
      </c>
      <c r="H28" s="1"/>
    </row>
    <row r="29" customFormat="false" ht="15" hidden="false" customHeight="false" outlineLevel="0" collapsed="false">
      <c r="A29" s="9" t="s">
        <v>32</v>
      </c>
      <c r="B29" s="20" t="n">
        <v>5180010</v>
      </c>
      <c r="C29" s="11" t="n">
        <v>12000</v>
      </c>
      <c r="D29" s="11" t="n">
        <v>11895.98</v>
      </c>
      <c r="E29" s="39" t="n">
        <v>12000</v>
      </c>
      <c r="F29" s="13" t="n">
        <v>5000</v>
      </c>
      <c r="G29" s="14" t="n">
        <v>4271</v>
      </c>
      <c r="H29" s="1"/>
      <c r="J29" s="1"/>
    </row>
    <row r="30" customFormat="false" ht="15" hidden="false" customHeight="false" outlineLevel="0" collapsed="false">
      <c r="A30" s="9" t="s">
        <v>33</v>
      </c>
      <c r="B30" s="20" t="n">
        <v>5180018</v>
      </c>
      <c r="C30" s="11" t="n">
        <v>8800</v>
      </c>
      <c r="D30" s="11" t="n">
        <v>8508.6</v>
      </c>
      <c r="E30" s="39" t="n">
        <v>15000</v>
      </c>
      <c r="F30" s="13" t="n">
        <v>10000</v>
      </c>
      <c r="G30" s="14" t="n">
        <v>7502</v>
      </c>
      <c r="H30" s="1"/>
    </row>
    <row r="31" customFormat="false" ht="15" hidden="false" customHeight="false" outlineLevel="0" collapsed="false">
      <c r="A31" s="9" t="s">
        <v>34</v>
      </c>
      <c r="B31" s="20" t="n">
        <v>5180100</v>
      </c>
      <c r="C31" s="11" t="n">
        <v>200</v>
      </c>
      <c r="D31" s="11" t="n">
        <v>150</v>
      </c>
      <c r="E31" s="39" t="n">
        <v>100</v>
      </c>
      <c r="F31" s="13" t="n">
        <v>1000</v>
      </c>
      <c r="G31" s="14" t="n">
        <v>344</v>
      </c>
      <c r="H31" s="1"/>
    </row>
    <row r="32" customFormat="false" ht="15" hidden="false" customHeight="false" outlineLevel="0" collapsed="false">
      <c r="A32" s="9" t="s">
        <v>35</v>
      </c>
      <c r="B32" s="20" t="n">
        <v>5180150</v>
      </c>
      <c r="C32" s="11" t="n">
        <v>14000</v>
      </c>
      <c r="D32" s="11" t="n">
        <v>13935</v>
      </c>
      <c r="E32" s="39" t="n">
        <v>10000</v>
      </c>
      <c r="F32" s="13" t="n">
        <v>2500</v>
      </c>
      <c r="G32" s="14" t="n">
        <v>300</v>
      </c>
      <c r="H32" s="1"/>
    </row>
    <row r="33" customFormat="false" ht="15.75" hidden="false" customHeight="false" outlineLevel="0" collapsed="false">
      <c r="A33" s="15" t="s">
        <v>36</v>
      </c>
      <c r="B33" s="42" t="n">
        <v>5180250</v>
      </c>
      <c r="C33" s="11" t="n">
        <v>6000</v>
      </c>
      <c r="D33" s="17" t="n">
        <v>5850.35</v>
      </c>
      <c r="E33" s="43" t="n">
        <v>5000</v>
      </c>
      <c r="F33" s="19" t="n">
        <v>3000</v>
      </c>
      <c r="G33" s="21" t="n">
        <v>2700.85</v>
      </c>
      <c r="H33" s="1"/>
      <c r="J33" s="1"/>
    </row>
    <row r="34" customFormat="false" ht="15.75" hidden="false" customHeight="false" outlineLevel="0" collapsed="false">
      <c r="A34" s="28" t="s">
        <v>37</v>
      </c>
      <c r="B34" s="29" t="n">
        <v>518</v>
      </c>
      <c r="C34" s="33" t="n">
        <f aca="false">SUM(C23:C33)</f>
        <v>131900</v>
      </c>
      <c r="D34" s="33" t="n">
        <f aca="false">SUM(D23:D33)</f>
        <v>129614.59</v>
      </c>
      <c r="E34" s="33" t="n">
        <f aca="false">SUM(E23:E33)</f>
        <v>153600</v>
      </c>
      <c r="F34" s="22"/>
      <c r="G34" s="23"/>
      <c r="H34" s="1"/>
      <c r="J34" s="1"/>
    </row>
    <row r="35" customFormat="false" ht="15.75" hidden="false" customHeight="false" outlineLevel="0" collapsed="false">
      <c r="A35" s="44" t="s">
        <v>38</v>
      </c>
      <c r="B35" s="45" t="s">
        <v>39</v>
      </c>
      <c r="C35" s="33" t="n">
        <f aca="false">C20+C22+C34</f>
        <v>183900</v>
      </c>
      <c r="D35" s="33" t="n">
        <f aca="false">D20+D22+D34</f>
        <v>180324.39</v>
      </c>
      <c r="E35" s="33" t="n">
        <f aca="false">E20+E22+E34</f>
        <v>153600</v>
      </c>
      <c r="F35" s="46" t="e">
        <f aca="false">F21+F23+F24+F25+F26+F27+F28+F29+F30+F31+F32+#REF!+F33</f>
        <v>#REF!</v>
      </c>
      <c r="G35" s="32" t="e">
        <f aca="false">G23+G24+G25+G26+G27+G28+G29+G30+G31+G32+#REF!+G33</f>
        <v>#REF!</v>
      </c>
      <c r="H35" s="1"/>
    </row>
    <row r="36" customFormat="false" ht="15.75" hidden="false" customHeight="false" outlineLevel="0" collapsed="false">
      <c r="A36" s="47" t="s">
        <v>40</v>
      </c>
      <c r="B36" s="48" t="s">
        <v>41</v>
      </c>
      <c r="C36" s="49" t="n">
        <v>4000</v>
      </c>
      <c r="D36" s="50" t="n">
        <v>3599</v>
      </c>
      <c r="E36" s="51" t="n">
        <v>1000</v>
      </c>
      <c r="F36" s="52" t="n">
        <v>60000</v>
      </c>
      <c r="G36" s="32" t="n">
        <v>13798.73</v>
      </c>
      <c r="H36" s="1"/>
    </row>
    <row r="37" customFormat="false" ht="15.75" hidden="false" customHeight="false" outlineLevel="0" collapsed="false">
      <c r="A37" s="53" t="s">
        <v>42</v>
      </c>
      <c r="B37" s="54" t="s">
        <v>43</v>
      </c>
      <c r="C37" s="49" t="n">
        <v>12500</v>
      </c>
      <c r="D37" s="50" t="n">
        <v>12184.51</v>
      </c>
      <c r="E37" s="55" t="n">
        <v>14000</v>
      </c>
      <c r="F37" s="56" t="n">
        <v>14000</v>
      </c>
      <c r="G37" s="32" t="n">
        <v>8813.6</v>
      </c>
      <c r="H37" s="1"/>
    </row>
    <row r="38" customFormat="false" ht="15.75" hidden="false" customHeight="false" outlineLevel="0" collapsed="false">
      <c r="A38" s="47" t="s">
        <v>44</v>
      </c>
      <c r="B38" s="48" t="n">
        <v>558</v>
      </c>
      <c r="C38" s="49" t="n">
        <v>0</v>
      </c>
      <c r="D38" s="49" t="n">
        <v>0</v>
      </c>
      <c r="E38" s="57" t="n">
        <v>9400</v>
      </c>
      <c r="F38" s="31" t="n">
        <v>30000</v>
      </c>
      <c r="G38" s="32" t="n">
        <v>7973.9</v>
      </c>
      <c r="H38" s="1" t="s">
        <v>45</v>
      </c>
    </row>
    <row r="39" customFormat="false" ht="15.75" hidden="false" customHeight="false" outlineLevel="0" collapsed="false">
      <c r="A39" s="24"/>
      <c r="B39" s="25"/>
      <c r="C39" s="58"/>
      <c r="D39" s="58"/>
      <c r="E39" s="27"/>
      <c r="F39" s="22"/>
      <c r="G39" s="59"/>
      <c r="H39" s="1"/>
    </row>
    <row r="40" customFormat="false" ht="15.75" hidden="false" customHeight="false" outlineLevel="0" collapsed="false">
      <c r="A40" s="60" t="s">
        <v>46</v>
      </c>
      <c r="B40" s="61" t="s">
        <v>47</v>
      </c>
      <c r="C40" s="62" t="n">
        <f aca="false">C16+C17+C35+C36+C37+C38</f>
        <v>700300</v>
      </c>
      <c r="D40" s="62" t="n">
        <f aca="false">D16+D17+D35+D36+D37+D38</f>
        <v>693456.91</v>
      </c>
      <c r="E40" s="62" t="n">
        <f aca="false">E16+E17+E35+E36+E37+E38</f>
        <v>712000</v>
      </c>
      <c r="F40" s="63" t="e">
        <f aca="false">F16+F17+F35+F36+F37+F38</f>
        <v>#REF!</v>
      </c>
      <c r="G40" s="64" t="e">
        <f aca="false">G16+G17+G35+G36+G37+G38</f>
        <v>#REF!</v>
      </c>
      <c r="H40" s="1"/>
    </row>
    <row r="41" customFormat="false" ht="15" hidden="false" customHeight="false" outlineLevel="0" collapsed="false">
      <c r="A41" s="36"/>
      <c r="B41" s="37"/>
      <c r="C41" s="65"/>
      <c r="D41" s="65"/>
      <c r="E41" s="66"/>
      <c r="F41" s="40"/>
      <c r="G41" s="41"/>
      <c r="H41" s="1"/>
    </row>
    <row r="42" customFormat="false" ht="15" hidden="false" customHeight="false" outlineLevel="0" collapsed="false">
      <c r="A42" s="9" t="s">
        <v>48</v>
      </c>
      <c r="B42" s="20" t="n">
        <v>602</v>
      </c>
      <c r="C42" s="11" t="n">
        <v>35000</v>
      </c>
      <c r="D42" s="11" t="n">
        <v>31660</v>
      </c>
      <c r="E42" s="12" t="n">
        <v>100000</v>
      </c>
      <c r="F42" s="40"/>
      <c r="G42" s="41"/>
      <c r="H42" s="1" t="s">
        <v>49</v>
      </c>
    </row>
    <row r="43" customFormat="false" ht="15.75" hidden="false" customHeight="false" outlineLevel="0" collapsed="false">
      <c r="A43" s="15" t="s">
        <v>50</v>
      </c>
      <c r="B43" s="42" t="n">
        <v>602</v>
      </c>
      <c r="C43" s="17" t="n">
        <v>125000</v>
      </c>
      <c r="D43" s="17" t="n">
        <v>122654</v>
      </c>
      <c r="E43" s="18" t="n">
        <v>130000</v>
      </c>
      <c r="F43" s="13" t="n">
        <v>91000</v>
      </c>
      <c r="G43" s="14" t="n">
        <v>30603</v>
      </c>
      <c r="H43" s="1"/>
    </row>
    <row r="44" customFormat="false" ht="15.75" hidden="false" customHeight="false" outlineLevel="0" collapsed="false">
      <c r="A44" s="67" t="s">
        <v>51</v>
      </c>
      <c r="B44" s="68" t="n">
        <v>602</v>
      </c>
      <c r="C44" s="69" t="n">
        <f aca="false">SUM(C42:C43)</f>
        <v>160000</v>
      </c>
      <c r="D44" s="69" t="n">
        <f aca="false">SUM(D42:D43)</f>
        <v>154314</v>
      </c>
      <c r="E44" s="70" t="n">
        <f aca="false">SUM(E42:E43)</f>
        <v>230000</v>
      </c>
      <c r="F44" s="13"/>
      <c r="G44" s="14"/>
      <c r="H44" s="1"/>
    </row>
    <row r="45" customFormat="false" ht="15" hidden="false" customHeight="false" outlineLevel="0" collapsed="false">
      <c r="A45" s="36" t="s">
        <v>52</v>
      </c>
      <c r="B45" s="37" t="s">
        <v>53</v>
      </c>
      <c r="C45" s="38" t="n">
        <v>6300</v>
      </c>
      <c r="D45" s="38" t="n">
        <v>6212</v>
      </c>
      <c r="E45" s="66" t="n">
        <v>10000</v>
      </c>
      <c r="F45" s="13" t="n">
        <v>10000</v>
      </c>
      <c r="G45" s="14" t="n">
        <v>1645</v>
      </c>
      <c r="H45" s="1"/>
    </row>
    <row r="46" customFormat="false" ht="15" hidden="false" customHeight="false" outlineLevel="0" collapsed="false">
      <c r="A46" s="9" t="s">
        <v>54</v>
      </c>
      <c r="B46" s="20" t="n">
        <v>648</v>
      </c>
      <c r="C46" s="11" t="n">
        <v>100000</v>
      </c>
      <c r="D46" s="11" t="n">
        <v>98951.29</v>
      </c>
      <c r="E46" s="12" t="n">
        <v>0</v>
      </c>
      <c r="F46" s="13"/>
      <c r="G46" s="14"/>
      <c r="H46" s="1"/>
    </row>
    <row r="47" customFormat="false" ht="15.75" hidden="false" customHeight="false" outlineLevel="0" collapsed="false">
      <c r="A47" s="15" t="s">
        <v>55</v>
      </c>
      <c r="B47" s="42" t="n">
        <v>648</v>
      </c>
      <c r="C47" s="17" t="n">
        <v>4000</v>
      </c>
      <c r="D47" s="17" t="n">
        <v>4000</v>
      </c>
      <c r="E47" s="18" t="n">
        <v>2000</v>
      </c>
      <c r="F47" s="13"/>
      <c r="G47" s="14"/>
      <c r="H47" s="1" t="s">
        <v>17</v>
      </c>
    </row>
    <row r="48" customFormat="false" ht="15.75" hidden="false" customHeight="false" outlineLevel="0" collapsed="false">
      <c r="A48" s="71" t="s">
        <v>56</v>
      </c>
      <c r="B48" s="72" t="s">
        <v>53</v>
      </c>
      <c r="C48" s="73" t="n">
        <f aca="false">SUM(C45:C47)</f>
        <v>110300</v>
      </c>
      <c r="D48" s="73" t="n">
        <f aca="false">SUM(D45:D47)</f>
        <v>109163.29</v>
      </c>
      <c r="E48" s="74" t="n">
        <f aca="false">SUM(E45:E47)</f>
        <v>12000</v>
      </c>
      <c r="F48" s="13"/>
      <c r="G48" s="14"/>
      <c r="H48" s="1"/>
    </row>
    <row r="49" customFormat="false" ht="15" hidden="false" customHeight="false" outlineLevel="0" collapsed="false">
      <c r="A49" s="36" t="s">
        <v>57</v>
      </c>
      <c r="B49" s="37" t="n">
        <v>662</v>
      </c>
      <c r="C49" s="38" t="n">
        <v>0</v>
      </c>
      <c r="D49" s="38" t="n">
        <v>0</v>
      </c>
      <c r="E49" s="66" t="n">
        <v>0</v>
      </c>
      <c r="F49" s="13" t="n">
        <v>3500</v>
      </c>
      <c r="G49" s="14" t="n">
        <v>1620.86</v>
      </c>
      <c r="H49" s="1"/>
    </row>
    <row r="50" customFormat="false" ht="15" hidden="false" customHeight="false" outlineLevel="0" collapsed="false">
      <c r="A50" s="9" t="s">
        <v>58</v>
      </c>
      <c r="B50" s="20" t="n">
        <v>672</v>
      </c>
      <c r="C50" s="11" t="n">
        <v>430000</v>
      </c>
      <c r="D50" s="11" t="n">
        <v>430000</v>
      </c>
      <c r="E50" s="12" t="n">
        <v>470000</v>
      </c>
      <c r="F50" s="13" t="n">
        <v>340000</v>
      </c>
      <c r="G50" s="14" t="n">
        <v>170000</v>
      </c>
      <c r="H50" s="1"/>
    </row>
    <row r="51" customFormat="false" ht="15.75" hidden="false" customHeight="false" outlineLevel="0" collapsed="false">
      <c r="A51" s="15"/>
      <c r="B51" s="16"/>
      <c r="C51" s="75"/>
      <c r="D51" s="75"/>
      <c r="E51" s="18"/>
      <c r="F51" s="19"/>
      <c r="G51" s="21"/>
      <c r="H51" s="1"/>
    </row>
    <row r="52" customFormat="false" ht="15.75" hidden="false" customHeight="false" outlineLevel="0" collapsed="false">
      <c r="A52" s="60" t="s">
        <v>59</v>
      </c>
      <c r="B52" s="76"/>
      <c r="C52" s="62" t="n">
        <f aca="false">C44+C48+C49+C50</f>
        <v>700300</v>
      </c>
      <c r="D52" s="62" t="n">
        <f aca="false">D44+D48+D49+D50</f>
        <v>693477.29</v>
      </c>
      <c r="E52" s="62" t="n">
        <f aca="false">E44+E48+E49+E50</f>
        <v>712000</v>
      </c>
      <c r="F52" s="63" t="n">
        <f aca="false">F43+F45+F49+F50</f>
        <v>444500</v>
      </c>
      <c r="G52" s="64" t="n">
        <f aca="false">G43+G45+G49+G50</f>
        <v>203868.86</v>
      </c>
      <c r="H52" s="1"/>
    </row>
    <row r="53" customFormat="false" ht="15.75" hidden="false" customHeight="false" outlineLevel="0" collapsed="false">
      <c r="A53" s="24"/>
      <c r="B53" s="77"/>
      <c r="C53" s="78"/>
      <c r="D53" s="78"/>
      <c r="E53" s="79"/>
      <c r="F53" s="80"/>
      <c r="G53" s="59"/>
      <c r="H53" s="1"/>
    </row>
    <row r="54" customFormat="false" ht="15.75" hidden="false" customHeight="false" outlineLevel="0" collapsed="false">
      <c r="A54" s="67" t="s">
        <v>60</v>
      </c>
      <c r="B54" s="81"/>
      <c r="C54" s="82" t="n">
        <f aca="false">C52-C40</f>
        <v>0</v>
      </c>
      <c r="D54" s="83" t="n">
        <f aca="false">D52-D40</f>
        <v>20.3800000000047</v>
      </c>
      <c r="E54" s="83" t="n">
        <f aca="false">E52-E40</f>
        <v>0</v>
      </c>
      <c r="F54" s="63" t="e">
        <f aca="false">F52-F40</f>
        <v>#REF!</v>
      </c>
      <c r="G54" s="64" t="e">
        <f aca="false">G52-G40</f>
        <v>#REF!</v>
      </c>
      <c r="H54" s="1"/>
    </row>
    <row r="55" customFormat="false" ht="15" hidden="false" customHeight="false" outlineLevel="0" collapsed="false">
      <c r="H55" s="1"/>
    </row>
    <row r="56" customFormat="false" ht="15" hidden="false" customHeight="false" outlineLevel="0" collapsed="false">
      <c r="H56" s="1"/>
    </row>
    <row r="57" customFormat="false" ht="15" hidden="false" customHeight="false" outlineLevel="0" collapsed="false">
      <c r="A57" s="0" t="s">
        <v>61</v>
      </c>
    </row>
    <row r="59" customFormat="false" ht="15" hidden="false" customHeight="false" outlineLevel="0" collapsed="false">
      <c r="A59" s="0" t="s">
        <v>62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34.14"/>
    <col collapsed="false" customWidth="true" hidden="true" outlineLevel="0" max="3" min="3" style="0" width="15.57"/>
    <col collapsed="false" customWidth="true" hidden="true" outlineLevel="0" max="4" min="4" style="0" width="17.71"/>
    <col collapsed="false" customWidth="true" hidden="false" outlineLevel="0" max="6" min="5" style="0" width="17.71"/>
    <col collapsed="false" customWidth="true" hidden="false" outlineLevel="0" max="7" min="7" style="0" width="19.14"/>
    <col collapsed="false" customWidth="true" hidden="false" outlineLevel="0" max="8" min="8" style="0" width="19.57"/>
    <col collapsed="false" customWidth="true" hidden="false" outlineLevel="0" max="9" min="9" style="0" width="21.57"/>
  </cols>
  <sheetData>
    <row r="1" customFormat="false" ht="15" hidden="false" customHeight="false" outlineLevel="0" collapsed="false">
      <c r="A1" s="2" t="s">
        <v>63</v>
      </c>
      <c r="B1" s="2"/>
    </row>
    <row r="2" customFormat="false" ht="15" hidden="false" customHeight="false" outlineLevel="0" collapsed="false">
      <c r="A2" s="2" t="s">
        <v>64</v>
      </c>
      <c r="B2" s="2"/>
    </row>
    <row r="3" customFormat="false" ht="15.75" hidden="false" customHeight="false" outlineLevel="0" collapsed="false">
      <c r="G3" s="80"/>
    </row>
    <row r="4" customFormat="false" ht="15.75" hidden="false" customHeight="false" outlineLevel="0" collapsed="false">
      <c r="A4" s="84" t="s">
        <v>65</v>
      </c>
      <c r="B4" s="85"/>
      <c r="C4" s="86"/>
      <c r="E4" s="85"/>
      <c r="G4" s="87"/>
    </row>
    <row r="6" customFormat="false" ht="15" hidden="false" customHeight="false" outlineLevel="0" collapsed="false">
      <c r="A6" s="88"/>
      <c r="B6" s="89"/>
      <c r="C6" s="90" t="s">
        <v>66</v>
      </c>
      <c r="D6" s="90" t="s">
        <v>67</v>
      </c>
      <c r="E6" s="90" t="s">
        <v>66</v>
      </c>
      <c r="F6" s="90" t="s">
        <v>67</v>
      </c>
      <c r="G6" s="90" t="s">
        <v>68</v>
      </c>
      <c r="H6" s="90" t="s">
        <v>69</v>
      </c>
      <c r="I6" s="90" t="s">
        <v>69</v>
      </c>
    </row>
    <row r="7" customFormat="false" ht="15.75" hidden="false" customHeight="false" outlineLevel="0" collapsed="false">
      <c r="A7" s="91"/>
      <c r="B7" s="92"/>
      <c r="C7" s="93" t="n">
        <v>2019</v>
      </c>
      <c r="D7" s="93" t="n">
        <v>2019</v>
      </c>
      <c r="E7" s="93" t="n">
        <v>2022</v>
      </c>
      <c r="F7" s="93" t="n">
        <v>2022</v>
      </c>
      <c r="G7" s="93" t="n">
        <v>2023</v>
      </c>
      <c r="H7" s="93" t="s">
        <v>70</v>
      </c>
      <c r="I7" s="93" t="s">
        <v>71</v>
      </c>
    </row>
    <row r="8" customFormat="false" ht="15" hidden="false" customHeight="false" outlineLevel="0" collapsed="false">
      <c r="A8" s="94" t="s">
        <v>72</v>
      </c>
      <c r="B8" s="89" t="s">
        <v>73</v>
      </c>
      <c r="C8" s="95" t="n">
        <v>607000</v>
      </c>
      <c r="D8" s="95" t="n">
        <v>607000</v>
      </c>
      <c r="E8" s="96" t="n">
        <v>430000</v>
      </c>
      <c r="F8" s="96" t="n">
        <v>430000</v>
      </c>
      <c r="G8" s="96" t="n">
        <v>470000</v>
      </c>
      <c r="H8" s="96" t="n">
        <v>500000</v>
      </c>
      <c r="I8" s="96" t="n">
        <v>530000</v>
      </c>
    </row>
    <row r="9" customFormat="false" ht="15" hidden="false" customHeight="false" outlineLevel="0" collapsed="false">
      <c r="A9" s="97"/>
      <c r="B9" s="98" t="s">
        <v>74</v>
      </c>
      <c r="C9" s="99" t="n">
        <v>4485349.4</v>
      </c>
      <c r="D9" s="99" t="n">
        <v>4485349.4</v>
      </c>
      <c r="E9" s="100" t="n">
        <v>2151000</v>
      </c>
      <c r="F9" s="100" t="n">
        <v>2150342.31</v>
      </c>
      <c r="G9" s="100" t="n">
        <f aca="false">1975000+(15000*12)</f>
        <v>2155000</v>
      </c>
      <c r="H9" s="100" t="n">
        <v>2155000</v>
      </c>
      <c r="I9" s="100" t="n">
        <v>1975000</v>
      </c>
    </row>
    <row r="10" customFormat="false" ht="15" hidden="false" customHeight="false" outlineLevel="0" collapsed="false">
      <c r="A10" s="97"/>
      <c r="B10" s="98" t="s">
        <v>75</v>
      </c>
      <c r="C10" s="99" t="n">
        <v>300000</v>
      </c>
      <c r="D10" s="99" t="n">
        <v>316286.8</v>
      </c>
      <c r="E10" s="100" t="n">
        <v>166300</v>
      </c>
      <c r="F10" s="100" t="n">
        <v>160526</v>
      </c>
      <c r="G10" s="100" t="n">
        <v>240000</v>
      </c>
      <c r="H10" s="100" t="n">
        <v>250000</v>
      </c>
      <c r="I10" s="100" t="n">
        <v>260000</v>
      </c>
    </row>
    <row r="11" customFormat="false" ht="15.75" hidden="false" customHeight="false" outlineLevel="0" collapsed="false">
      <c r="A11" s="91"/>
      <c r="B11" s="101" t="s">
        <v>76</v>
      </c>
      <c r="C11" s="102" t="n">
        <v>0</v>
      </c>
      <c r="D11" s="102" t="n">
        <v>0</v>
      </c>
      <c r="E11" s="102" t="n">
        <v>104000</v>
      </c>
      <c r="F11" s="102" t="n">
        <v>102951.29</v>
      </c>
      <c r="G11" s="102" t="n">
        <v>2000</v>
      </c>
      <c r="H11" s="102" t="n">
        <v>2000</v>
      </c>
      <c r="I11" s="102" t="n">
        <v>2000</v>
      </c>
    </row>
    <row r="12" customFormat="false" ht="15.75" hidden="false" customHeight="false" outlineLevel="0" collapsed="false">
      <c r="A12" s="103"/>
      <c r="B12" s="104" t="s">
        <v>77</v>
      </c>
      <c r="C12" s="105" t="n">
        <f aca="false">SUM(C8:C11)</f>
        <v>5392349.4</v>
      </c>
      <c r="D12" s="105" t="n">
        <f aca="false">SUM(D8:D11)</f>
        <v>5408636.2</v>
      </c>
      <c r="E12" s="105" t="n">
        <f aca="false">SUM(E8:E11)</f>
        <v>2851300</v>
      </c>
      <c r="F12" s="105" t="n">
        <f aca="false">SUM(F8:F11)</f>
        <v>2843819.6</v>
      </c>
      <c r="G12" s="106" t="n">
        <f aca="false">SUM(G8:G11)</f>
        <v>2867000</v>
      </c>
      <c r="H12" s="106" t="n">
        <f aca="false">SUM(H8:H11)</f>
        <v>2907000</v>
      </c>
      <c r="I12" s="106" t="n">
        <f aca="false">SUM(I8:I11)</f>
        <v>2767000</v>
      </c>
    </row>
    <row r="13" customFormat="false" ht="15" hidden="false" customHeight="false" outlineLevel="0" collapsed="false">
      <c r="A13" s="107" t="s">
        <v>78</v>
      </c>
      <c r="B13" s="108" t="s">
        <v>79</v>
      </c>
      <c r="C13" s="109" t="n">
        <v>410000</v>
      </c>
      <c r="D13" s="109" t="n">
        <f aca="false">376649.06</f>
        <v>376649.06</v>
      </c>
      <c r="E13" s="110" t="n">
        <f aca="false">278900+30000</f>
        <v>308900</v>
      </c>
      <c r="F13" s="110" t="n">
        <v>300438.22</v>
      </c>
      <c r="G13" s="110" t="n">
        <f aca="false">214000+10000</f>
        <v>224000</v>
      </c>
      <c r="H13" s="110" t="n">
        <v>234000</v>
      </c>
      <c r="I13" s="110" t="n">
        <v>350000</v>
      </c>
    </row>
    <row r="14" customFormat="false" ht="15" hidden="false" customHeight="false" outlineLevel="0" collapsed="false">
      <c r="A14" s="97"/>
      <c r="B14" s="98" t="s">
        <v>80</v>
      </c>
      <c r="C14" s="99" t="n">
        <v>151000</v>
      </c>
      <c r="D14" s="99" t="n">
        <f aca="false">196714+9664.6</f>
        <v>206378.6</v>
      </c>
      <c r="E14" s="100" t="n">
        <v>221000</v>
      </c>
      <c r="F14" s="100" t="n">
        <v>220582.77</v>
      </c>
      <c r="G14" s="100" t="n">
        <v>320000</v>
      </c>
      <c r="H14" s="100" t="n">
        <v>350000</v>
      </c>
      <c r="I14" s="100" t="n">
        <v>380000</v>
      </c>
    </row>
    <row r="15" customFormat="false" ht="15" hidden="false" customHeight="false" outlineLevel="0" collapsed="false">
      <c r="A15" s="97"/>
      <c r="B15" s="98" t="s">
        <v>22</v>
      </c>
      <c r="C15" s="99" t="n">
        <v>25000</v>
      </c>
      <c r="D15" s="99" t="n">
        <v>24453</v>
      </c>
      <c r="E15" s="100" t="n">
        <v>52000</v>
      </c>
      <c r="F15" s="100" t="n">
        <v>50709.8</v>
      </c>
      <c r="G15" s="100" t="n">
        <v>0</v>
      </c>
      <c r="H15" s="100" t="n">
        <v>0</v>
      </c>
      <c r="I15" s="100" t="n">
        <v>0</v>
      </c>
    </row>
    <row r="16" customFormat="false" ht="15" hidden="false" customHeight="false" outlineLevel="0" collapsed="false">
      <c r="A16" s="97"/>
      <c r="B16" s="98" t="s">
        <v>25</v>
      </c>
      <c r="C16" s="99" t="n">
        <v>1200</v>
      </c>
      <c r="D16" s="99" t="n">
        <v>1118</v>
      </c>
      <c r="E16" s="100" t="n">
        <v>0</v>
      </c>
      <c r="F16" s="100" t="n">
        <v>0</v>
      </c>
      <c r="G16" s="100" t="n">
        <v>0</v>
      </c>
      <c r="H16" s="100" t="n">
        <v>0</v>
      </c>
      <c r="I16" s="100" t="n">
        <v>0</v>
      </c>
    </row>
    <row r="17" customFormat="false" ht="15" hidden="false" customHeight="false" outlineLevel="0" collapsed="false">
      <c r="A17" s="97"/>
      <c r="B17" s="98" t="s">
        <v>81</v>
      </c>
      <c r="C17" s="99" t="n">
        <v>2000</v>
      </c>
      <c r="D17" s="99" t="n">
        <v>0</v>
      </c>
      <c r="E17" s="100" t="n">
        <v>0</v>
      </c>
      <c r="F17" s="100" t="n">
        <v>0</v>
      </c>
      <c r="G17" s="100" t="n">
        <v>0</v>
      </c>
      <c r="H17" s="100" t="n">
        <v>0</v>
      </c>
      <c r="I17" s="100" t="n">
        <v>0</v>
      </c>
    </row>
    <row r="18" customFormat="false" ht="15" hidden="false" customHeight="false" outlineLevel="0" collapsed="false">
      <c r="A18" s="97"/>
      <c r="B18" s="98" t="s">
        <v>82</v>
      </c>
      <c r="C18" s="99" t="n">
        <v>280000</v>
      </c>
      <c r="D18" s="99" t="n">
        <v>221497.44</v>
      </c>
      <c r="E18" s="100" t="n">
        <f aca="false">131900</f>
        <v>131900</v>
      </c>
      <c r="F18" s="100" t="n">
        <v>130854.59</v>
      </c>
      <c r="G18" s="100" t="n">
        <f aca="false">153600</f>
        <v>153600</v>
      </c>
      <c r="H18" s="100" t="n">
        <v>154000</v>
      </c>
      <c r="I18" s="100" t="n">
        <v>154000</v>
      </c>
    </row>
    <row r="19" customFormat="false" ht="15" hidden="false" customHeight="false" outlineLevel="0" collapsed="false">
      <c r="A19" s="97"/>
      <c r="B19" s="98" t="s">
        <v>83</v>
      </c>
      <c r="C19" s="99" t="n">
        <v>4199110</v>
      </c>
      <c r="D19" s="99" t="n">
        <f aca="false">3189985+1055844+13084.82+62694.92+8529.75</f>
        <v>4330138.49</v>
      </c>
      <c r="E19" s="100" t="n">
        <f aca="false">4000+2121000</f>
        <v>2125000</v>
      </c>
      <c r="F19" s="100" t="n">
        <v>2062382.33</v>
      </c>
      <c r="G19" s="100" t="n">
        <f aca="false">1000+2145000</f>
        <v>2146000</v>
      </c>
      <c r="H19" s="100" t="n">
        <v>2145000</v>
      </c>
      <c r="I19" s="100" t="n">
        <v>1859000</v>
      </c>
    </row>
    <row r="20" customFormat="false" ht="15.75" hidden="false" customHeight="false" outlineLevel="0" collapsed="false">
      <c r="A20" s="111"/>
      <c r="B20" s="112" t="s">
        <v>84</v>
      </c>
      <c r="C20" s="113" t="n">
        <v>302987</v>
      </c>
      <c r="D20" s="113" t="n">
        <f aca="false">6036.24+7865+104096</f>
        <v>117997.24</v>
      </c>
      <c r="E20" s="114" t="n">
        <f aca="false">12500</f>
        <v>12500</v>
      </c>
      <c r="F20" s="114" t="n">
        <f aca="false">12184.51+66647</f>
        <v>78831.51</v>
      </c>
      <c r="G20" s="114" t="n">
        <f aca="false">23400</f>
        <v>23400</v>
      </c>
      <c r="H20" s="114" t="n">
        <v>24000</v>
      </c>
      <c r="I20" s="114" t="n">
        <v>24000</v>
      </c>
    </row>
    <row r="21" customFormat="false" ht="15.75" hidden="false" customHeight="false" outlineLevel="0" collapsed="false">
      <c r="A21" s="71"/>
      <c r="B21" s="115" t="s">
        <v>77</v>
      </c>
      <c r="C21" s="116" t="n">
        <f aca="false">SUM(C13:C20)</f>
        <v>5371297</v>
      </c>
      <c r="D21" s="117" t="n">
        <f aca="false">SUM(D13:D20)</f>
        <v>5278231.83</v>
      </c>
      <c r="E21" s="117" t="n">
        <f aca="false">SUM(E13:E20)</f>
        <v>2851300</v>
      </c>
      <c r="F21" s="117" t="n">
        <f aca="false">SUM(F13:F20)</f>
        <v>2843799.22</v>
      </c>
      <c r="G21" s="118" t="n">
        <f aca="false">SUM(G13:G20)</f>
        <v>2867000</v>
      </c>
      <c r="H21" s="119" t="n">
        <f aca="false">SUM(H13:H20)</f>
        <v>2907000</v>
      </c>
      <c r="I21" s="119" t="n">
        <f aca="false">SUM(I13:I20)</f>
        <v>2767000</v>
      </c>
    </row>
    <row r="22" customFormat="false" ht="15" hidden="false" customHeight="false" outlineLevel="0" collapsed="false">
      <c r="A22" s="120"/>
      <c r="B22" s="121"/>
      <c r="C22" s="122"/>
      <c r="D22" s="123"/>
      <c r="E22" s="123"/>
      <c r="F22" s="123"/>
      <c r="G22" s="124"/>
      <c r="H22" s="124"/>
      <c r="I22" s="124"/>
      <c r="J22" s="120"/>
    </row>
    <row r="23" customFormat="false" ht="15" hidden="false" customHeight="false" outlineLevel="0" collapsed="false">
      <c r="A23" s="120"/>
      <c r="B23" s="121"/>
      <c r="C23" s="122"/>
      <c r="D23" s="120"/>
      <c r="E23" s="123"/>
      <c r="F23" s="123"/>
      <c r="G23" s="124"/>
      <c r="H23" s="124"/>
      <c r="I23" s="124"/>
      <c r="J23" s="120"/>
    </row>
    <row r="24" customFormat="false" ht="15" hidden="false" customHeight="false" outlineLevel="0" collapsed="false">
      <c r="F24" s="125"/>
      <c r="G24" s="126"/>
      <c r="H24" s="126"/>
      <c r="I24" s="126"/>
    </row>
    <row r="25" customFormat="false" ht="15" hidden="false" customHeight="false" outlineLevel="0" collapsed="false">
      <c r="B25" s="0" t="s">
        <v>85</v>
      </c>
      <c r="G25" s="126"/>
    </row>
    <row r="26" customFormat="false" ht="15" hidden="false" customHeight="false" outlineLevel="0" collapsed="false">
      <c r="B26" s="0" t="s">
        <v>62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2019-11-14T06:08:20Z</dcterms:created>
  <dc:creator>Katka</dc:creator>
  <dc:description/>
  <dc:language>cs-CZ</dc:language>
  <cp:lastModifiedBy>Blanka</cp:lastModifiedBy>
  <cp:lastPrinted>2023-03-22T11:14:58Z</cp:lastPrinted>
  <dcterms:modified xsi:type="dcterms:W3CDTF">2023-03-21T18:27:41Z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